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utc-my.sharepoint.com/personal/david_wilson_energycoastutc_co_uk/Documents/Desktop/"/>
    </mc:Choice>
  </mc:AlternateContent>
  <xr:revisionPtr revIDLastSave="112" documentId="13_ncr:1_{928807E4-E8DA-4449-9701-1A906D41A89A}" xr6:coauthVersionLast="47" xr6:coauthVersionMax="47" xr10:uidLastSave="{FC39DBD0-B82C-4EF1-BF28-3A6A79A93EDD}"/>
  <bookViews>
    <workbookView xWindow="-110" yWindow="-110" windowWidth="17020" windowHeight="10000" xr2:uid="{CA899491-810B-42DA-A043-BE06C8DCA7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1" i="1" l="1"/>
  <c r="I110" i="1"/>
  <c r="I106" i="1"/>
  <c r="I105" i="1"/>
  <c r="C111" i="1" l="1"/>
  <c r="B110" i="1"/>
  <c r="B106" i="1"/>
  <c r="B105" i="1"/>
  <c r="B104" i="1"/>
  <c r="J107" i="1" l="1"/>
  <c r="J103" i="1"/>
  <c r="C103" i="1"/>
  <c r="C107" i="1"/>
  <c r="G107" i="1"/>
  <c r="G103" i="1"/>
  <c r="E107" i="1"/>
  <c r="I56" i="1" l="1"/>
  <c r="I55" i="1"/>
  <c r="I53" i="1"/>
  <c r="I51" i="1"/>
  <c r="I52" i="1"/>
  <c r="B53" i="1" l="1"/>
  <c r="B52" i="1"/>
  <c r="C50" i="1" s="1"/>
  <c r="B51" i="1"/>
  <c r="B56" i="1"/>
  <c r="B55" i="1"/>
  <c r="C54" i="1"/>
  <c r="J54" i="1"/>
  <c r="J50" i="1"/>
  <c r="G12" i="1" l="1"/>
  <c r="G6" i="1"/>
  <c r="G8" i="1"/>
  <c r="G9" i="1"/>
  <c r="G7" i="1"/>
  <c r="G10" i="1"/>
  <c r="B12" i="1" l="1"/>
  <c r="B6" i="1"/>
  <c r="B7" i="1"/>
  <c r="B8" i="1"/>
  <c r="B9" i="1"/>
  <c r="B10" i="1"/>
</calcChain>
</file>

<file path=xl/sharedStrings.xml><?xml version="1.0" encoding="utf-8"?>
<sst xmlns="http://schemas.openxmlformats.org/spreadsheetml/2006/main" count="71" uniqueCount="62">
  <si>
    <t>Subject</t>
  </si>
  <si>
    <t>English</t>
  </si>
  <si>
    <t>Maths</t>
  </si>
  <si>
    <t>Science</t>
  </si>
  <si>
    <t>Engineering</t>
  </si>
  <si>
    <t>Construction</t>
  </si>
  <si>
    <t>Grade 4+ in both English and Maths</t>
  </si>
  <si>
    <t>National expected progress during this time is approximately 1.3 grades.</t>
  </si>
  <si>
    <t>Students at the UTC make exceptionally good progress during this time.</t>
  </si>
  <si>
    <t>Average Progress in grades from starting at the UTC</t>
  </si>
  <si>
    <t>Grade 4+</t>
  </si>
  <si>
    <t>KS4 Results and impact</t>
  </si>
  <si>
    <t>KS5 Results and impact</t>
  </si>
  <si>
    <t>KS5 Destinations</t>
  </si>
  <si>
    <t>KS4 Destinations</t>
  </si>
  <si>
    <t>KS4 Attendance</t>
  </si>
  <si>
    <t>Average Points Score</t>
  </si>
  <si>
    <t>Average Grade</t>
  </si>
  <si>
    <t>Merit</t>
  </si>
  <si>
    <t>National 4+ Attainment</t>
  </si>
  <si>
    <t>The UTC Progress measure is progress from starting points when students join the UTC.</t>
  </si>
  <si>
    <t>Students take a bank of nationally recognised tests to assess their current level of ability</t>
  </si>
  <si>
    <t>Continue into Education</t>
  </si>
  <si>
    <t xml:space="preserve">                               - Remain at UTC</t>
  </si>
  <si>
    <t>Apprenticeship</t>
  </si>
  <si>
    <t xml:space="preserve">                               - Further Education</t>
  </si>
  <si>
    <t xml:space="preserve">                               - Other Sixth Form</t>
  </si>
  <si>
    <t>University &amp; Further Education</t>
  </si>
  <si>
    <t>Employment</t>
  </si>
  <si>
    <t>National Average (2022)</t>
  </si>
  <si>
    <t>Cumbria (2022)</t>
  </si>
  <si>
    <t xml:space="preserve">                               - Level 2</t>
  </si>
  <si>
    <t xml:space="preserve">                               - Level 3</t>
  </si>
  <si>
    <t xml:space="preserve">                               - Level 4+</t>
  </si>
  <si>
    <t xml:space="preserve">                               - Higher Education</t>
  </si>
  <si>
    <t>Students are well prepared for progression into apprenticeships - our apprenticeship routes (and importantly levels of apprenticeship) are significantly higher</t>
  </si>
  <si>
    <t>than local and national averages.</t>
  </si>
  <si>
    <t>Students are well placed at the end of Year 11 to move into excellent apprenticeships or stay at UTC into sixth form to prepare for higher level apprenticeships</t>
  </si>
  <si>
    <t>as shown below.</t>
  </si>
  <si>
    <t>Higher level apprenticeship placements for Year 13 students are consistently far above national and local levels.</t>
  </si>
  <si>
    <t>There are also routes for students into Higher education if they prefer this route but the draw of Higher level (including degree level) apprenticeships means</t>
  </si>
  <si>
    <t>a large proportion of our students choose this route after UTC.</t>
  </si>
  <si>
    <t>The chart shows the attendance of our students last year at their previous schools and the change in that trend when they join the UTC.</t>
  </si>
  <si>
    <t>When we perform academic testing with studsents on joining us we find that on average students have made very little progress since their end of KS2</t>
  </si>
  <si>
    <t>The chart above shows that students make accelerated progress at UTC and make up for some of their lost education prior to joining us.</t>
  </si>
  <si>
    <t xml:space="preserve">We strive to instill in our students a high expectation and reengage them with education - our aim is that students make the same progress from KS2 </t>
  </si>
  <si>
    <t>that could be expected with 5 years of quality educational provision.</t>
  </si>
  <si>
    <t>Progress 8 (P8) does not apply to UTCs and any published P8 score is not an appropriate measure to judge a UTC by.</t>
  </si>
  <si>
    <t>Cumbria Average (2022)</t>
  </si>
  <si>
    <t>A large number of our students have had a poor experience during their early years at secondary school and this is reflected in their attendance</t>
  </si>
  <si>
    <t>and their academic progress during Years 7 to 9 when compared to average students nationally.</t>
  </si>
  <si>
    <t>The purple line shows the transition to UTC and the change in trend is obvious at this point.</t>
  </si>
  <si>
    <t>Energy Coast UTC 2024 Results</t>
  </si>
  <si>
    <t>Energy Coast UTC 2025 Results</t>
  </si>
  <si>
    <t>Summer 2025 Information</t>
  </si>
  <si>
    <t>assessments. This links to their poor experience during secondary school and links with the low attendance levels seen below.</t>
  </si>
  <si>
    <t>Energy Coast UTC 2024</t>
  </si>
  <si>
    <t>Energy Coast UTC 2025</t>
  </si>
  <si>
    <t>National Average (2023)</t>
  </si>
  <si>
    <t xml:space="preserve">                               - Level 3+</t>
  </si>
  <si>
    <t>2025 Results</t>
  </si>
  <si>
    <t>2024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</si>
</sst>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3"/>
      <color rgb="FF3F4544"/>
      <name val="Montserrat"/>
    </font>
    <font>
      <sz val="11"/>
      <color theme="1"/>
      <name val="Montserrat"/>
    </font>
    <font>
      <b/>
      <sz val="12"/>
      <color theme="1"/>
      <name val="Var(--font-h4)"/>
    </font>
    <font>
      <b/>
      <sz val="11"/>
      <color theme="1"/>
      <name val="Montserrat"/>
    </font>
    <font>
      <b/>
      <i/>
      <u/>
      <sz val="16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name val="Montserrat"/>
    </font>
    <font>
      <sz val="11"/>
      <color rgb="FF3F45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2" borderId="0" xfId="0" applyFill="1"/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64</xdr:row>
      <xdr:rowOff>32242</xdr:rowOff>
    </xdr:from>
    <xdr:to>
      <xdr:col>10</xdr:col>
      <xdr:colOff>571500</xdr:colOff>
      <xdr:row>87</xdr:row>
      <xdr:rowOff>27303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95ACE-1BD8-41AF-8E54-53F670487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16034242"/>
          <a:ext cx="9882717" cy="4376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211666</xdr:colOff>
      <xdr:row>39</xdr:row>
      <xdr:rowOff>99647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6AD82F-9155-453E-A1D6-A0FE6F56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80667"/>
          <a:ext cx="9567333" cy="4671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BCE0-F5CF-4378-947E-C3450EFDEC99}">
  <sheetPr>
    <pageSetUpPr fitToPage="1"/>
  </sheetPr>
  <dimension ref="A1:J115"/>
  <sheetViews>
    <sheetView tabSelected="1" topLeftCell="A94" zoomScale="60" zoomScaleNormal="60" workbookViewId="0">
      <selection activeCell="B122" sqref="B122"/>
    </sheetView>
  </sheetViews>
  <sheetFormatPr defaultRowHeight="14.5"/>
  <cols>
    <col min="1" max="1" width="36" customWidth="1"/>
    <col min="2" max="3" width="12.7265625" style="9" customWidth="1"/>
    <col min="4" max="4" width="14.453125" style="9" customWidth="1"/>
    <col min="5" max="5" width="11.1796875" customWidth="1"/>
    <col min="8" max="8" width="11.54296875" customWidth="1"/>
  </cols>
  <sheetData>
    <row r="1" spans="1:8" ht="28.5">
      <c r="A1" s="13" t="s">
        <v>54</v>
      </c>
    </row>
    <row r="3" spans="1:8" ht="21">
      <c r="A3" s="12" t="s">
        <v>11</v>
      </c>
    </row>
    <row r="4" spans="1:8" ht="36.75" customHeight="1">
      <c r="B4" s="29" t="s">
        <v>53</v>
      </c>
      <c r="C4" s="29"/>
      <c r="D4" s="29"/>
      <c r="G4" s="30" t="s">
        <v>52</v>
      </c>
      <c r="H4" s="30"/>
    </row>
    <row r="5" spans="1:8" ht="78.75" customHeight="1" thickBot="1">
      <c r="A5" s="16" t="s">
        <v>0</v>
      </c>
      <c r="B5" s="17" t="s">
        <v>10</v>
      </c>
      <c r="C5" s="17" t="s">
        <v>19</v>
      </c>
      <c r="D5" s="17" t="s">
        <v>9</v>
      </c>
      <c r="G5" s="17" t="s">
        <v>10</v>
      </c>
      <c r="H5" s="17" t="s">
        <v>9</v>
      </c>
    </row>
    <row r="6" spans="1:8" ht="17" thickBot="1">
      <c r="A6" s="2" t="s">
        <v>1</v>
      </c>
      <c r="B6" s="7">
        <f>74/128</f>
        <v>0.578125</v>
      </c>
      <c r="C6" s="7">
        <v>0.69</v>
      </c>
      <c r="D6" s="10">
        <v>1.79</v>
      </c>
      <c r="G6" s="7">
        <f>80/124</f>
        <v>0.64516129032258063</v>
      </c>
      <c r="H6" s="10">
        <v>1.27</v>
      </c>
    </row>
    <row r="7" spans="1:8" ht="17" thickBot="1">
      <c r="A7" s="2" t="s">
        <v>2</v>
      </c>
      <c r="B7" s="7">
        <f>62/128</f>
        <v>0.484375</v>
      </c>
      <c r="C7" s="7">
        <v>0.61</v>
      </c>
      <c r="D7" s="10">
        <v>1.49</v>
      </c>
      <c r="G7" s="7">
        <f>74/124</f>
        <v>0.59677419354838712</v>
      </c>
      <c r="H7" s="10">
        <v>1.21</v>
      </c>
    </row>
    <row r="8" spans="1:8" ht="17" thickBot="1">
      <c r="A8" s="2" t="s">
        <v>3</v>
      </c>
      <c r="B8" s="7">
        <f>74/128</f>
        <v>0.578125</v>
      </c>
      <c r="C8" s="7">
        <v>0.56999999999999995</v>
      </c>
      <c r="D8" s="10">
        <v>1.91</v>
      </c>
      <c r="G8" s="7">
        <f>81/124</f>
        <v>0.65322580645161288</v>
      </c>
      <c r="H8" s="10">
        <v>1.54</v>
      </c>
    </row>
    <row r="9" spans="1:8" ht="17" thickBot="1">
      <c r="A9" s="2" t="s">
        <v>4</v>
      </c>
      <c r="B9" s="7">
        <f>89/128</f>
        <v>0.6953125</v>
      </c>
      <c r="C9" s="7">
        <v>0.8</v>
      </c>
      <c r="D9" s="10">
        <v>1.92</v>
      </c>
      <c r="G9" s="7">
        <f>115/124</f>
        <v>0.92741935483870963</v>
      </c>
      <c r="H9" s="10">
        <v>2.65</v>
      </c>
    </row>
    <row r="10" spans="1:8" ht="17" thickBot="1">
      <c r="A10" s="2" t="s">
        <v>5</v>
      </c>
      <c r="B10" s="7">
        <f>91/128</f>
        <v>0.7109375</v>
      </c>
      <c r="C10" s="7">
        <v>0.78</v>
      </c>
      <c r="D10" s="10">
        <v>1.44</v>
      </c>
      <c r="G10" s="7">
        <f>92/124</f>
        <v>0.74193548387096775</v>
      </c>
      <c r="H10" s="10">
        <v>2.09</v>
      </c>
    </row>
    <row r="11" spans="1:8" ht="17" thickBot="1">
      <c r="A11" s="3"/>
      <c r="B11" s="8"/>
      <c r="C11"/>
      <c r="D11"/>
      <c r="G11" s="8"/>
    </row>
    <row r="12" spans="1:8" ht="36" customHeight="1" thickBot="1">
      <c r="A12" s="11" t="s">
        <v>6</v>
      </c>
      <c r="B12" s="7">
        <f>50/128</f>
        <v>0.390625</v>
      </c>
      <c r="C12"/>
      <c r="D12"/>
      <c r="G12" s="7">
        <f>60/124</f>
        <v>0.4838709677419355</v>
      </c>
    </row>
    <row r="13" spans="1:8">
      <c r="B13"/>
      <c r="C13"/>
      <c r="D13"/>
    </row>
    <row r="14" spans="1:8">
      <c r="A14" s="1"/>
    </row>
    <row r="15" spans="1:8" ht="20">
      <c r="A15" s="14" t="s">
        <v>47</v>
      </c>
    </row>
    <row r="16" spans="1:8" ht="20">
      <c r="A16" s="14" t="s">
        <v>20</v>
      </c>
    </row>
    <row r="17" spans="1:1" ht="20">
      <c r="A17" s="14" t="s">
        <v>21</v>
      </c>
    </row>
    <row r="18" spans="1:1" ht="20">
      <c r="A18" s="14" t="s">
        <v>7</v>
      </c>
    </row>
    <row r="19" spans="1:1" ht="20">
      <c r="A19" s="14" t="s">
        <v>8</v>
      </c>
    </row>
    <row r="20" spans="1:1" ht="20">
      <c r="A20" s="14"/>
    </row>
    <row r="21" spans="1:1" ht="20">
      <c r="A21" s="14"/>
    </row>
    <row r="22" spans="1:1" ht="20">
      <c r="A22" s="14"/>
    </row>
    <row r="23" spans="1:1" ht="20">
      <c r="A23" s="14"/>
    </row>
    <row r="24" spans="1:1" ht="20">
      <c r="A24" s="14"/>
    </row>
    <row r="25" spans="1:1" ht="20">
      <c r="A25" s="14"/>
    </row>
    <row r="26" spans="1:1" ht="20">
      <c r="A26" s="14"/>
    </row>
    <row r="27" spans="1:1" ht="20">
      <c r="A27" s="14"/>
    </row>
    <row r="28" spans="1:1" ht="20">
      <c r="A28" s="14"/>
    </row>
    <row r="29" spans="1:1" ht="20">
      <c r="A29" s="14"/>
    </row>
    <row r="30" spans="1:1" ht="20">
      <c r="A30" s="14"/>
    </row>
    <row r="31" spans="1:1" ht="20">
      <c r="A31" s="14"/>
    </row>
    <row r="32" spans="1:1" ht="20">
      <c r="A32" s="14"/>
    </row>
    <row r="33" spans="1:1" ht="20">
      <c r="A33" s="14"/>
    </row>
    <row r="34" spans="1:1" ht="20">
      <c r="A34" s="14"/>
    </row>
    <row r="35" spans="1:1" ht="20">
      <c r="A35" s="14"/>
    </row>
    <row r="36" spans="1:1" ht="20">
      <c r="A36" s="14"/>
    </row>
    <row r="37" spans="1:1" ht="20">
      <c r="A37" s="14"/>
    </row>
    <row r="38" spans="1:1" ht="20">
      <c r="A38" s="14"/>
    </row>
    <row r="39" spans="1:1" ht="20">
      <c r="A39" s="14"/>
    </row>
    <row r="40" spans="1:1" ht="20">
      <c r="A40" s="14"/>
    </row>
    <row r="41" spans="1:1">
      <c r="A41" s="25" t="s">
        <v>43</v>
      </c>
    </row>
    <row r="42" spans="1:1">
      <c r="A42" s="25" t="s">
        <v>55</v>
      </c>
    </row>
    <row r="43" spans="1:1">
      <c r="A43" s="25" t="s">
        <v>44</v>
      </c>
    </row>
    <row r="44" spans="1:1">
      <c r="A44" s="25" t="s">
        <v>45</v>
      </c>
    </row>
    <row r="45" spans="1:1">
      <c r="A45" s="25" t="s">
        <v>46</v>
      </c>
    </row>
    <row r="46" spans="1:1">
      <c r="A46" s="15"/>
    </row>
    <row r="47" spans="1:1">
      <c r="A47" s="5"/>
    </row>
    <row r="48" spans="1:1" ht="20">
      <c r="A48" s="19" t="s">
        <v>14</v>
      </c>
    </row>
    <row r="49" spans="1:10" ht="45" customHeight="1">
      <c r="A49" s="5"/>
      <c r="B49" s="28" t="s">
        <v>57</v>
      </c>
      <c r="C49" s="28"/>
      <c r="D49" s="27" t="s">
        <v>58</v>
      </c>
      <c r="E49" s="27"/>
      <c r="F49" s="27" t="s">
        <v>48</v>
      </c>
      <c r="G49" s="27"/>
      <c r="H49" s="20"/>
      <c r="I49" s="26" t="s">
        <v>56</v>
      </c>
      <c r="J49" s="26"/>
    </row>
    <row r="50" spans="1:10">
      <c r="A50" s="21" t="s">
        <v>22</v>
      </c>
      <c r="B50" s="20"/>
      <c r="C50" s="22">
        <f>SUM(B51:B53)</f>
        <v>0.75</v>
      </c>
      <c r="D50" s="20"/>
      <c r="E50" s="22">
        <v>0.86</v>
      </c>
      <c r="F50" s="20"/>
      <c r="G50" s="22">
        <v>0.79</v>
      </c>
      <c r="H50" s="20"/>
      <c r="I50" s="20"/>
      <c r="J50" s="22">
        <f>SUM(I51:I53)</f>
        <v>0.73412298387096775</v>
      </c>
    </row>
    <row r="51" spans="1:10">
      <c r="A51" s="21" t="s">
        <v>23</v>
      </c>
      <c r="B51" s="22">
        <f>38/128</f>
        <v>0.296875</v>
      </c>
      <c r="C51" s="20"/>
      <c r="D51" s="20"/>
      <c r="E51" s="20"/>
      <c r="F51" s="20"/>
      <c r="G51" s="20"/>
      <c r="H51" s="20"/>
      <c r="I51" s="22">
        <f>56/124</f>
        <v>0.45161290322580644</v>
      </c>
      <c r="J51" s="20"/>
    </row>
    <row r="52" spans="1:10">
      <c r="A52" s="21" t="s">
        <v>26</v>
      </c>
      <c r="B52" s="22">
        <f>2/128</f>
        <v>1.5625E-2</v>
      </c>
      <c r="C52" s="20"/>
      <c r="D52" s="22">
        <v>0.49</v>
      </c>
      <c r="E52" s="20"/>
      <c r="F52" s="22">
        <v>0.39</v>
      </c>
      <c r="G52" s="20"/>
      <c r="H52" s="20"/>
      <c r="I52" s="22">
        <f>5/124</f>
        <v>4.0322580645161289E-2</v>
      </c>
      <c r="J52" s="20"/>
    </row>
    <row r="53" spans="1:10">
      <c r="A53" s="21" t="s">
        <v>25</v>
      </c>
      <c r="B53" s="22">
        <f>56/128</f>
        <v>0.4375</v>
      </c>
      <c r="C53" s="20"/>
      <c r="D53" s="22">
        <v>0.37</v>
      </c>
      <c r="E53" s="20"/>
      <c r="F53" s="22">
        <v>0.4</v>
      </c>
      <c r="G53" s="20"/>
      <c r="H53" s="20"/>
      <c r="I53" s="22">
        <f>31/128</f>
        <v>0.2421875</v>
      </c>
      <c r="J53" s="20"/>
    </row>
    <row r="54" spans="1:10">
      <c r="A54" s="21" t="s">
        <v>24</v>
      </c>
      <c r="B54" s="20"/>
      <c r="C54" s="22">
        <f>SUM(B55:B56)</f>
        <v>0.21875</v>
      </c>
      <c r="D54" s="20"/>
      <c r="E54" s="22">
        <v>0.04</v>
      </c>
      <c r="F54" s="20"/>
      <c r="G54" s="22">
        <v>0.1</v>
      </c>
      <c r="H54" s="20"/>
      <c r="I54" s="20"/>
      <c r="J54" s="22">
        <f>I55+I56</f>
        <v>0.16935483870967744</v>
      </c>
    </row>
    <row r="55" spans="1:10">
      <c r="A55" s="21" t="s">
        <v>31</v>
      </c>
      <c r="B55" s="22">
        <f>13/128</f>
        <v>0.1015625</v>
      </c>
      <c r="C55" s="20"/>
      <c r="D55" s="22">
        <v>0.02</v>
      </c>
      <c r="E55" s="20"/>
      <c r="F55" s="23">
        <v>0.05</v>
      </c>
      <c r="G55" s="20"/>
      <c r="H55" s="20"/>
      <c r="I55" s="22">
        <f>2/124</f>
        <v>1.6129032258064516E-2</v>
      </c>
      <c r="J55" s="20"/>
    </row>
    <row r="56" spans="1:10">
      <c r="A56" s="21" t="s">
        <v>59</v>
      </c>
      <c r="B56" s="22">
        <f>15/128</f>
        <v>0.1171875</v>
      </c>
      <c r="C56" s="20"/>
      <c r="D56" s="22">
        <v>0.02</v>
      </c>
      <c r="E56" s="20"/>
      <c r="F56" s="23">
        <v>0.05</v>
      </c>
      <c r="G56" s="20"/>
      <c r="H56" s="20"/>
      <c r="I56" s="22">
        <f>19/124</f>
        <v>0.15322580645161291</v>
      </c>
      <c r="J56" s="20"/>
    </row>
    <row r="57" spans="1:10">
      <c r="A57" s="5"/>
    </row>
    <row r="58" spans="1:10">
      <c r="A58" s="5" t="s">
        <v>35</v>
      </c>
    </row>
    <row r="59" spans="1:10">
      <c r="A59" s="5" t="s">
        <v>36</v>
      </c>
    </row>
    <row r="60" spans="1:10">
      <c r="A60" s="5" t="s">
        <v>37</v>
      </c>
    </row>
    <row r="61" spans="1:10">
      <c r="A61" s="5" t="s">
        <v>38</v>
      </c>
    </row>
    <row r="62" spans="1:10">
      <c r="A62" s="5"/>
    </row>
    <row r="63" spans="1:10">
      <c r="A63" s="5"/>
    </row>
    <row r="64" spans="1:10" ht="20">
      <c r="A64" s="19" t="s">
        <v>15</v>
      </c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4">
      <c r="A81" s="5"/>
    </row>
    <row r="82" spans="1:4">
      <c r="A82" s="5"/>
    </row>
    <row r="83" spans="1:4">
      <c r="A83" s="5"/>
    </row>
    <row r="84" spans="1:4">
      <c r="A84" s="5"/>
    </row>
    <row r="85" spans="1:4">
      <c r="A85" s="5"/>
    </row>
    <row r="86" spans="1:4">
      <c r="A86" s="5"/>
    </row>
    <row r="87" spans="1:4">
      <c r="A87" s="5"/>
    </row>
    <row r="88" spans="1:4">
      <c r="A88" s="5"/>
    </row>
    <row r="89" spans="1:4">
      <c r="A89" s="5" t="s">
        <v>42</v>
      </c>
    </row>
    <row r="90" spans="1:4">
      <c r="A90" s="5" t="s">
        <v>49</v>
      </c>
    </row>
    <row r="91" spans="1:4">
      <c r="A91" s="5" t="s">
        <v>50</v>
      </c>
    </row>
    <row r="92" spans="1:4">
      <c r="A92" s="5" t="s">
        <v>51</v>
      </c>
    </row>
    <row r="93" spans="1:4">
      <c r="A93" s="5"/>
    </row>
    <row r="94" spans="1:4">
      <c r="A94" s="5"/>
    </row>
    <row r="95" spans="1:4" ht="21">
      <c r="A95" s="12" t="s">
        <v>12</v>
      </c>
    </row>
    <row r="96" spans="1:4" ht="15.5">
      <c r="B96" s="18" t="s">
        <v>60</v>
      </c>
      <c r="D96" s="18" t="s">
        <v>61</v>
      </c>
    </row>
    <row r="97" spans="1:10" ht="17" thickBot="1">
      <c r="A97" s="6" t="s">
        <v>16</v>
      </c>
      <c r="B97" s="8">
        <v>26.3</v>
      </c>
      <c r="C97" s="8"/>
      <c r="D97" s="8">
        <v>25.2</v>
      </c>
    </row>
    <row r="98" spans="1:10" ht="17" thickBot="1">
      <c r="A98" s="6" t="s">
        <v>17</v>
      </c>
      <c r="B98" s="9" t="s">
        <v>18</v>
      </c>
      <c r="D98" s="9" t="s">
        <v>18</v>
      </c>
    </row>
    <row r="99" spans="1:10">
      <c r="A99" s="1"/>
    </row>
    <row r="100" spans="1:10" ht="20">
      <c r="A100" s="4"/>
    </row>
    <row r="101" spans="1:10" ht="20">
      <c r="A101" s="19" t="s">
        <v>13</v>
      </c>
    </row>
    <row r="102" spans="1:10" ht="45" customHeight="1">
      <c r="A102" s="5"/>
      <c r="B102" s="28" t="s">
        <v>57</v>
      </c>
      <c r="C102" s="28"/>
      <c r="D102" s="27" t="s">
        <v>29</v>
      </c>
      <c r="E102" s="27"/>
      <c r="F102" s="27" t="s">
        <v>30</v>
      </c>
      <c r="G102" s="27"/>
      <c r="H102" s="20"/>
      <c r="I102" s="26" t="s">
        <v>56</v>
      </c>
      <c r="J102" s="26"/>
    </row>
    <row r="103" spans="1:10">
      <c r="A103" s="21" t="s">
        <v>24</v>
      </c>
      <c r="B103" s="20"/>
      <c r="C103" s="22">
        <f>SUM(B104:B106)</f>
        <v>0.5714285714285714</v>
      </c>
      <c r="D103" s="20"/>
      <c r="E103" s="22">
        <v>0.1</v>
      </c>
      <c r="F103" s="20"/>
      <c r="G103" s="22">
        <f>SUM(F104:F106)</f>
        <v>0.16</v>
      </c>
      <c r="H103" s="20"/>
      <c r="I103" s="20"/>
      <c r="J103" s="22">
        <f>SUM(I104:I106)</f>
        <v>0.5135135135135136</v>
      </c>
    </row>
    <row r="104" spans="1:10">
      <c r="A104" s="21" t="s">
        <v>31</v>
      </c>
      <c r="B104" s="22">
        <f>1/35</f>
        <v>2.8571428571428571E-2</v>
      </c>
      <c r="C104" s="20"/>
      <c r="D104" s="22">
        <v>0.03</v>
      </c>
      <c r="E104" s="20"/>
      <c r="F104" s="22">
        <v>0.04</v>
      </c>
      <c r="G104" s="20"/>
      <c r="H104" s="20"/>
      <c r="I104" s="22">
        <v>0</v>
      </c>
      <c r="J104" s="20"/>
    </row>
    <row r="105" spans="1:10">
      <c r="A105" s="21" t="s">
        <v>32</v>
      </c>
      <c r="B105" s="22">
        <f>1/35</f>
        <v>2.8571428571428571E-2</v>
      </c>
      <c r="C105" s="20"/>
      <c r="D105" s="22">
        <v>0.03</v>
      </c>
      <c r="E105" s="20"/>
      <c r="F105" s="22">
        <v>0.08</v>
      </c>
      <c r="G105" s="20"/>
      <c r="H105" s="20"/>
      <c r="I105" s="22">
        <f>4/37</f>
        <v>0.10810810810810811</v>
      </c>
      <c r="J105" s="20"/>
    </row>
    <row r="106" spans="1:10">
      <c r="A106" s="21" t="s">
        <v>33</v>
      </c>
      <c r="B106" s="22">
        <f>18/35</f>
        <v>0.51428571428571423</v>
      </c>
      <c r="C106" s="20"/>
      <c r="D106" s="22">
        <v>0.04</v>
      </c>
      <c r="E106" s="20"/>
      <c r="F106" s="22">
        <v>0.04</v>
      </c>
      <c r="G106" s="20"/>
      <c r="H106" s="20"/>
      <c r="I106" s="22">
        <f>15/37</f>
        <v>0.40540540540540543</v>
      </c>
      <c r="J106" s="20"/>
    </row>
    <row r="107" spans="1:10">
      <c r="A107" s="21" t="s">
        <v>27</v>
      </c>
      <c r="B107" s="20"/>
      <c r="C107" s="22">
        <f>SUM(B108:B110)</f>
        <v>0.11428571428571428</v>
      </c>
      <c r="D107" s="20"/>
      <c r="E107" s="22">
        <f>SUM(D108:D110)</f>
        <v>0.55000000000000004</v>
      </c>
      <c r="F107" s="20"/>
      <c r="G107" s="22">
        <f>SUM(F108:F110)</f>
        <v>0.44999999999999996</v>
      </c>
      <c r="H107" s="20"/>
      <c r="I107" s="20"/>
      <c r="J107" s="22">
        <f>SUM(I108:I110)</f>
        <v>8.1081081081081086E-2</v>
      </c>
    </row>
    <row r="108" spans="1:10">
      <c r="A108" s="21" t="s">
        <v>31</v>
      </c>
      <c r="B108" s="22">
        <v>0</v>
      </c>
      <c r="C108" s="20"/>
      <c r="D108" s="22">
        <v>0.02</v>
      </c>
      <c r="E108" s="20"/>
      <c r="F108" s="22">
        <v>0.01</v>
      </c>
      <c r="G108" s="20"/>
      <c r="H108" s="20"/>
      <c r="I108" s="22">
        <v>0</v>
      </c>
      <c r="J108" s="20"/>
    </row>
    <row r="109" spans="1:10">
      <c r="A109" s="21" t="s">
        <v>32</v>
      </c>
      <c r="B109" s="22">
        <v>0</v>
      </c>
      <c r="C109" s="20"/>
      <c r="D109" s="22">
        <v>0.04</v>
      </c>
      <c r="E109" s="20"/>
      <c r="F109" s="22">
        <v>0.03</v>
      </c>
      <c r="G109" s="20"/>
      <c r="H109" s="20"/>
      <c r="I109" s="22">
        <v>0</v>
      </c>
      <c r="J109" s="20"/>
    </row>
    <row r="110" spans="1:10">
      <c r="A110" s="21" t="s">
        <v>34</v>
      </c>
      <c r="B110" s="22">
        <f>4/35</f>
        <v>0.11428571428571428</v>
      </c>
      <c r="C110" s="20"/>
      <c r="D110" s="22">
        <v>0.49</v>
      </c>
      <c r="E110" s="20"/>
      <c r="F110" s="22">
        <v>0.41</v>
      </c>
      <c r="G110" s="20"/>
      <c r="H110" s="20"/>
      <c r="I110" s="22">
        <f>3/37</f>
        <v>8.1081081081081086E-2</v>
      </c>
      <c r="J110" s="20"/>
    </row>
    <row r="111" spans="1:10">
      <c r="A111" s="21" t="s">
        <v>28</v>
      </c>
      <c r="B111" s="20"/>
      <c r="C111" s="22">
        <f>6/35</f>
        <v>0.17142857142857143</v>
      </c>
      <c r="D111" s="20"/>
      <c r="E111" s="22">
        <v>0.24</v>
      </c>
      <c r="F111" s="20"/>
      <c r="G111" s="22">
        <v>0.26</v>
      </c>
      <c r="H111" s="20"/>
      <c r="I111" s="20"/>
      <c r="J111" s="22">
        <f>4/37</f>
        <v>0.10810810810810811</v>
      </c>
    </row>
    <row r="112" spans="1:10">
      <c r="A112" s="5"/>
    </row>
    <row r="113" spans="1:1">
      <c r="A113" s="24" t="s">
        <v>39</v>
      </c>
    </row>
    <row r="114" spans="1:1">
      <c r="A114" s="24" t="s">
        <v>40</v>
      </c>
    </row>
    <row r="115" spans="1:1">
      <c r="A115" s="24" t="s">
        <v>41</v>
      </c>
    </row>
  </sheetData>
  <mergeCells count="10">
    <mergeCell ref="I102:J102"/>
    <mergeCell ref="F49:G49"/>
    <mergeCell ref="B102:C102"/>
    <mergeCell ref="D49:E49"/>
    <mergeCell ref="B4:D4"/>
    <mergeCell ref="G4:H4"/>
    <mergeCell ref="B49:C49"/>
    <mergeCell ref="I49:J49"/>
    <mergeCell ref="D102:E102"/>
    <mergeCell ref="F102:G102"/>
  </mergeCells>
  <pageMargins left="0.7" right="0.7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Energy Coast UTC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Wilson</dc:creator>
  <cp:lastModifiedBy>David Wilson</cp:lastModifiedBy>
  <cp:lastPrinted>2024-07-07T12:10:15Z</cp:lastPrinted>
  <dcterms:created xsi:type="dcterms:W3CDTF">2024-06-05T13:16:58Z</dcterms:created>
  <dcterms:modified xsi:type="dcterms:W3CDTF">2026-05-14T22:07:06Z</dcterms:modified>
</cp:coreProperties>
</file>